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zion.dadon\Desktop\מכרז אבטחה 2022\"/>
    </mc:Choice>
  </mc:AlternateContent>
  <bookViews>
    <workbookView xWindow="0" yWindow="0" windowWidth="23040" windowHeight="9228"/>
  </bookViews>
  <sheets>
    <sheet name="טופס הצעת מחיר" sheetId="1" r:id="rId1"/>
    <sheet name="גיליון1" sheetId="4" r:id="rId2"/>
    <sheet name="חלופה ב" sheetId="3"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18" i="4"/>
  <c r="J5" i="4"/>
  <c r="J6" i="4"/>
  <c r="J4" i="4"/>
  <c r="H6" i="4"/>
  <c r="I6" i="4" s="1"/>
  <c r="H5" i="4"/>
  <c r="I5" i="4" s="1"/>
  <c r="H4" i="4"/>
  <c r="I4" i="4" s="1"/>
  <c r="G6" i="4"/>
  <c r="G5" i="4"/>
  <c r="G4" i="4"/>
  <c r="A2" i="4"/>
  <c r="A3" i="4"/>
  <c r="C45" i="1" l="1"/>
  <c r="D19" i="1" s="1"/>
  <c r="C19" i="1" s="1"/>
  <c r="C59" i="1"/>
  <c r="D20" i="1" s="1"/>
  <c r="C20" i="1" s="1"/>
  <c r="D44" i="1"/>
  <c r="D43" i="1"/>
  <c r="D42" i="1"/>
  <c r="D41" i="1"/>
  <c r="D40" i="1"/>
  <c r="D39" i="1"/>
  <c r="D38" i="1"/>
  <c r="D37" i="1"/>
  <c r="D36" i="1"/>
  <c r="D35" i="1"/>
  <c r="B7" i="3"/>
  <c r="B8" i="3" s="1"/>
  <c r="D50" i="1"/>
  <c r="D51" i="1"/>
  <c r="D52" i="1"/>
  <c r="D53" i="1"/>
  <c r="D54" i="1"/>
  <c r="D55" i="1"/>
  <c r="D56" i="1"/>
  <c r="D57" i="1"/>
  <c r="D58" i="1"/>
  <c r="D21" i="1"/>
  <c r="C7" i="1"/>
  <c r="C6" i="1"/>
  <c r="D22" i="1" l="1"/>
  <c r="C26" i="1" s="1"/>
  <c r="D26" i="1" s="1"/>
  <c r="D45" i="1"/>
  <c r="C22" i="1"/>
  <c r="C12" i="1"/>
  <c r="D49" i="1"/>
  <c r="D59" i="1" s="1"/>
  <c r="C9" i="1"/>
  <c r="C10" i="1"/>
  <c r="C11" i="1"/>
  <c r="C13" i="1" l="1"/>
  <c r="C14" i="1" s="1"/>
  <c r="C16" i="1" l="1"/>
  <c r="C25" i="1"/>
  <c r="C27" i="1" s="1"/>
  <c r="D27" i="1" s="1"/>
  <c r="D28" i="1" l="1"/>
  <c r="D29" i="1" s="1"/>
  <c r="D25" i="1"/>
  <c r="C28" i="1"/>
  <c r="C29" i="1" s="1"/>
</calcChain>
</file>

<file path=xl/sharedStrings.xml><?xml version="1.0" encoding="utf-8"?>
<sst xmlns="http://schemas.openxmlformats.org/spreadsheetml/2006/main" count="72" uniqueCount="60">
  <si>
    <t>מרכיב</t>
  </si>
  <si>
    <t>מחיר שעות עבודה - מאבטח מתקדם ב'</t>
  </si>
  <si>
    <t>שיעור משכר הבסיס</t>
  </si>
  <si>
    <t>שכר בסיס (שכר יסוד)</t>
  </si>
  <si>
    <t>הערות</t>
  </si>
  <si>
    <t>חופשה</t>
  </si>
  <si>
    <t>חגים</t>
  </si>
  <si>
    <t>הבראה</t>
  </si>
  <si>
    <t xml:space="preserve">בסכום </t>
  </si>
  <si>
    <t xml:space="preserve">ערך יום הבראה לשנת 2020 עומד על 429 ₪ ליום. </t>
  </si>
  <si>
    <t>פנסיה</t>
  </si>
  <si>
    <t>ההפרשה תתבצע על שכר יסוד בתוספת דמי הבראה, ימי חג, דמי חופשה, ימי מחלה, תשלום עבור ימי מילואים ודמי לידה.</t>
  </si>
  <si>
    <t>פיצויים</t>
  </si>
  <si>
    <t xml:space="preserve">ההפרשה תתבצע על שכר היסוד בתוספת דמי הבראה, ימי חג, דמי חופשה, ימי מחלה, תשלום עבור ימי מילואים ודמי לידה. </t>
  </si>
  <si>
    <t>ביטוח לאומי</t>
  </si>
  <si>
    <t xml:space="preserve">קרן השתלמות </t>
  </si>
  <si>
    <t xml:space="preserve">עד לשכר של 60% מהשכר הממוצע, משולם 3.55% ביטוח לאומי. מעבר לשכר זה משולם 7.6%. </t>
  </si>
  <si>
    <t>סה"כ עלויות סוציאליות</t>
  </si>
  <si>
    <t>סה"כ עלות שכר מינימלית שתשולום לעובדים לצורך המכרז</t>
  </si>
  <si>
    <t>אומדן כמות שעות שנתית לצורך שקלול הצעות בלבד</t>
  </si>
  <si>
    <t>עלות  שכר שנתית כוללת</t>
  </si>
  <si>
    <t>הוצאות שכר</t>
  </si>
  <si>
    <t>הצטיידות, תקורה ורווח</t>
  </si>
  <si>
    <t>מע"מ</t>
  </si>
  <si>
    <t>לשעה</t>
  </si>
  <si>
    <t>סה"כ</t>
  </si>
  <si>
    <t xml:space="preserve">הוצאות רכש, הנהלה וכלליות </t>
  </si>
  <si>
    <t xml:space="preserve">רווח הספק </t>
  </si>
  <si>
    <t>רכיב</t>
  </si>
  <si>
    <t>סה"כ לשעה</t>
  </si>
  <si>
    <t>מקרא:</t>
  </si>
  <si>
    <t>למילוי ע"י המציע</t>
  </si>
  <si>
    <t>למילוי ע"י המרכז הרפואי</t>
  </si>
  <si>
    <t>הצעת המחיר לצורך השוואת הצעות</t>
  </si>
  <si>
    <t>__________________</t>
  </si>
  <si>
    <t>שם המציע:</t>
  </si>
  <si>
    <t>_________________________</t>
  </si>
  <si>
    <r>
      <t xml:space="preserve">עלות </t>
    </r>
    <r>
      <rPr>
        <b/>
        <u/>
        <sz val="11"/>
        <color theme="0"/>
        <rFont val="Arial"/>
        <family val="2"/>
        <scheme val="minor"/>
      </rPr>
      <t>שנתית</t>
    </r>
    <r>
      <rPr>
        <b/>
        <sz val="11"/>
        <color theme="0"/>
        <rFont val="Arial"/>
        <family val="2"/>
        <scheme val="minor"/>
      </rPr>
      <t xml:space="preserve"> כוללת ללא מע"מ</t>
    </r>
  </si>
  <si>
    <t>שכר יסוד גבוה ממחיר המינימום יקבע ע"י המרכז הרפואי  (עבור המרכזים הרפואיים) / אגף הבטחון (עבור יחידות המשרד)  בטווח שבין 36 ₪ לשכר המירבי שנקבע בהוראת התכ"מ</t>
  </si>
  <si>
    <t>שכר בסיס (שכר יסוד) - מאבטח מתקדם ב'</t>
  </si>
  <si>
    <t>תקורה לשעה (ללא מע"מ)</t>
  </si>
  <si>
    <t>סה"כ לשעה ללא מע"מ</t>
  </si>
  <si>
    <t>סה"כ לשעה כולל מע"מ</t>
  </si>
  <si>
    <t>הצעת מחיר לצורך שקלול</t>
  </si>
  <si>
    <t>כלל הדרישות המפורטות במכרז ובתיחור הפרטני,לרבות הפרשות מעסיק וזכויות סוציאליות כמפורט במכרז ובהוראות התכ"מ בתוספת רווח הספק</t>
  </si>
  <si>
    <t>טופס הצעת מחיר למרכז  הרפואי  / יחידות המשרד הראשי</t>
  </si>
  <si>
    <t>סה"כ רכיב התקורה</t>
  </si>
  <si>
    <t>רכיבי שכר הכלולים בתקורה</t>
  </si>
  <si>
    <t xml:space="preserve">הוצאות רכש הנהלה וכלליות </t>
  </si>
  <si>
    <t>רכיבי השכר הכלולים בתקורה</t>
  </si>
  <si>
    <t>סיכום</t>
  </si>
  <si>
    <t>עלות שכר כולל סוציאליות (גב אל גב)</t>
  </si>
  <si>
    <t>סה"כ רכיבי התקורה</t>
  </si>
  <si>
    <t>סה"כ מחיר כולל לשעת אבטחה כולל מע"מ</t>
  </si>
  <si>
    <t>על הספק לתמר את כלל הוצאות רכש הנהלה וכלליות, בהתאם לכל הדרישות המפורטות בחוברת המכרז ובפנייה הפרטנית. הספק לא יהא זכאי לתוספת תמורה בגין רכיבים אותם נדרש היה לתמחר, אך לא תימחר.</t>
  </si>
  <si>
    <t>על הספק לתמחר את כלל רכיבי השכר הכלולים בתקורה, בהתאם לכל הדרישות המפורטות בחוברת המכרז ובפנייה הפרטנית. הספק לא יהא זכאי לתוספת תמורה בגין רכיבים אותם נדרש היה לתמחר, אך לא תימחר.</t>
  </si>
  <si>
    <t>רכבים (חלק ב'), 3%</t>
  </si>
  <si>
    <t>סה"כ מחיר (חלק א') 97%</t>
  </si>
  <si>
    <t xml:space="preserve">חשוב להבהיר, מדובר ברכבי הסיור בלבד, רכבו של מנהל האבטחה צריך להיות מגולם בשכר שעה. </t>
  </si>
  <si>
    <r>
      <t xml:space="preserve">עלות כלירכב סיור </t>
    </r>
    <r>
      <rPr>
        <u/>
        <sz val="11"/>
        <rFont val="Arial"/>
        <family val="2"/>
        <scheme val="minor"/>
      </rPr>
      <t>אחד</t>
    </r>
    <r>
      <rPr>
        <sz val="11"/>
        <color theme="1"/>
        <rFont val="Arial"/>
        <family val="2"/>
        <charset val="177"/>
        <scheme val="minor"/>
      </rPr>
      <t xml:space="preserve"> ללשכת הבריאות המחוזית </t>
    </r>
    <r>
      <rPr>
        <u/>
        <sz val="11"/>
        <color theme="1"/>
        <rFont val="Arial"/>
        <family val="2"/>
        <scheme val="minor"/>
      </rPr>
      <t>לחודש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</si>
</sst>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4" x14ac:knownFonts="1">
    <font>
      <sz val="11"/>
      <color theme="1"/>
      <name val="Arial"/>
      <family val="2"/>
      <charset val="177"/>
      <scheme val="minor"/>
    </font>
    <font>
      <sz val="11"/>
      <color theme="1"/>
      <name val="Arial"/>
      <family val="2"/>
      <charset val="177"/>
      <scheme val="minor"/>
    </font>
    <font>
      <sz val="11"/>
      <color theme="0"/>
      <name val="Arial"/>
      <family val="2"/>
      <charset val="177"/>
      <scheme val="minor"/>
    </font>
    <font>
      <b/>
      <sz val="11"/>
      <color theme="0"/>
      <name val="Arial"/>
      <family val="2"/>
      <scheme val="minor"/>
    </font>
    <font>
      <b/>
      <sz val="11"/>
      <color theme="1"/>
      <name val="Arial"/>
      <family val="2"/>
      <scheme val="minor"/>
    </font>
    <font>
      <b/>
      <sz val="11"/>
      <name val="Arial"/>
      <family val="2"/>
      <scheme val="minor"/>
    </font>
    <font>
      <b/>
      <u/>
      <sz val="11"/>
      <color theme="0"/>
      <name val="Arial"/>
      <family val="2"/>
      <scheme val="minor"/>
    </font>
    <font>
      <sz val="11"/>
      <color rgb="FFFF0000"/>
      <name val="Arial"/>
      <family val="2"/>
      <charset val="177"/>
      <scheme val="minor"/>
    </font>
    <font>
      <b/>
      <sz val="11"/>
      <color rgb="FFFF0000"/>
      <name val="Arial"/>
      <family val="2"/>
      <scheme val="minor"/>
    </font>
    <font>
      <sz val="11"/>
      <color theme="0"/>
      <name val="Arial"/>
      <family val="2"/>
      <scheme val="minor"/>
    </font>
    <font>
      <b/>
      <sz val="16"/>
      <color theme="0"/>
      <name val="Arial"/>
      <family val="2"/>
      <scheme val="minor"/>
    </font>
    <font>
      <b/>
      <sz val="20"/>
      <color theme="0"/>
      <name val="Arial"/>
      <family val="2"/>
      <scheme val="minor"/>
    </font>
    <font>
      <u/>
      <sz val="11"/>
      <color theme="1"/>
      <name val="Arial"/>
      <family val="2"/>
      <scheme val="minor"/>
    </font>
    <font>
      <u/>
      <sz val="11"/>
      <name val="Arial"/>
      <family val="2"/>
      <scheme val="minor"/>
    </font>
  </fonts>
  <fills count="11">
    <fill>
      <patternFill patternType="none"/>
    </fill>
    <fill>
      <patternFill patternType="gray125"/>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9"/>
      </patternFill>
    </fill>
    <fill>
      <patternFill patternType="solid">
        <fgColor rgb="FF7030A0"/>
        <bgColor indexed="64"/>
      </patternFill>
    </fill>
    <fill>
      <patternFill patternType="solid">
        <fgColor theme="0"/>
        <bgColor indexed="64"/>
      </patternFill>
    </fill>
    <fill>
      <patternFill patternType="solid">
        <fgColor theme="5"/>
      </patternFill>
    </fill>
    <fill>
      <patternFill patternType="solid">
        <fgColor theme="2" tint="-0.249977111117893"/>
        <bgColor indexed="64"/>
      </patternFill>
    </fill>
    <fill>
      <patternFill patternType="solid">
        <fgColor theme="2" tint="-9.9978637043366805E-2"/>
        <bgColor indexed="64"/>
      </patternFill>
    </fill>
  </fills>
  <borders count="17">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43" fontId="1" fillId="0" borderId="0" applyFont="0" applyFill="0" applyBorder="0" applyAlignment="0" applyProtection="0"/>
    <xf numFmtId="0" fontId="7" fillId="0" borderId="0" applyNumberFormat="0" applyFill="0" applyBorder="0" applyAlignment="0" applyProtection="0"/>
  </cellStyleXfs>
  <cellXfs count="73">
    <xf numFmtId="0" fontId="0" fillId="0" borderId="0" xfId="0"/>
    <xf numFmtId="0" fontId="3" fillId="6" borderId="0" xfId="0" applyFont="1" applyFill="1"/>
    <xf numFmtId="0" fontId="0" fillId="0" borderId="0" xfId="0" applyAlignment="1">
      <alignment horizontal="center"/>
    </xf>
    <xf numFmtId="0" fontId="3" fillId="6" borderId="0" xfId="0" applyFont="1" applyFill="1" applyAlignment="1">
      <alignment horizontal="center"/>
    </xf>
    <xf numFmtId="4" fontId="0" fillId="0" borderId="0" xfId="0" applyNumberFormat="1" applyAlignment="1">
      <alignment horizontal="center"/>
    </xf>
    <xf numFmtId="0" fontId="0" fillId="0" borderId="0" xfId="0" applyAlignment="1">
      <alignment wrapText="1"/>
    </xf>
    <xf numFmtId="0" fontId="3" fillId="6" borderId="0" xfId="0" applyFont="1" applyFill="1" applyAlignment="1">
      <alignment wrapText="1"/>
    </xf>
    <xf numFmtId="0" fontId="3" fillId="6" borderId="0" xfId="2" applyFont="1" applyFill="1"/>
    <xf numFmtId="0" fontId="3" fillId="6" borderId="0" xfId="2" applyFont="1" applyFill="1" applyAlignment="1">
      <alignment horizontal="center"/>
    </xf>
    <xf numFmtId="0" fontId="3" fillId="6" borderId="0" xfId="2" applyFont="1" applyFill="1" applyAlignment="1">
      <alignment wrapText="1"/>
    </xf>
    <xf numFmtId="0" fontId="2" fillId="6" borderId="1" xfId="0" applyFont="1" applyFill="1" applyBorder="1" applyAlignment="1">
      <alignment wrapText="1"/>
    </xf>
    <xf numFmtId="0" fontId="2" fillId="6" borderId="2" xfId="0" applyFont="1" applyFill="1" applyBorder="1" applyAlignment="1">
      <alignment horizontal="center"/>
    </xf>
    <xf numFmtId="0" fontId="2" fillId="6" borderId="2" xfId="0" applyFont="1" applyFill="1" applyBorder="1"/>
    <xf numFmtId="0" fontId="2" fillId="6" borderId="3" xfId="0" applyFont="1" applyFill="1" applyBorder="1" applyAlignment="1">
      <alignment wrapText="1"/>
    </xf>
    <xf numFmtId="0" fontId="0" fillId="0" borderId="4" xfId="0" applyBorder="1" applyAlignment="1">
      <alignment wrapText="1"/>
    </xf>
    <xf numFmtId="4" fontId="4" fillId="0" borderId="5" xfId="0" applyNumberFormat="1" applyFont="1" applyBorder="1" applyAlignment="1">
      <alignment horizontal="center"/>
    </xf>
    <xf numFmtId="0" fontId="0" fillId="0" borderId="5" xfId="0" applyBorder="1"/>
    <xf numFmtId="0" fontId="0" fillId="0" borderId="6" xfId="0" applyBorder="1" applyAlignment="1">
      <alignment wrapText="1"/>
    </xf>
    <xf numFmtId="4" fontId="0" fillId="0" borderId="5" xfId="0" applyNumberFormat="1" applyBorder="1" applyAlignment="1">
      <alignment horizontal="center"/>
    </xf>
    <xf numFmtId="10" fontId="0" fillId="0" borderId="5" xfId="1" applyNumberFormat="1" applyFont="1" applyBorder="1"/>
    <xf numFmtId="0" fontId="4" fillId="0" borderId="7" xfId="0" applyFont="1" applyBorder="1" applyAlignment="1">
      <alignment wrapText="1"/>
    </xf>
    <xf numFmtId="4" fontId="4" fillId="0" borderId="8" xfId="0" applyNumberFormat="1" applyFont="1" applyBorder="1" applyAlignment="1">
      <alignment horizontal="center"/>
    </xf>
    <xf numFmtId="0" fontId="4" fillId="0" borderId="8" xfId="0" applyFont="1" applyBorder="1"/>
    <xf numFmtId="0" fontId="4" fillId="0" borderId="9" xfId="0" applyFont="1" applyBorder="1" applyAlignment="1">
      <alignment wrapText="1"/>
    </xf>
    <xf numFmtId="0" fontId="3" fillId="6" borderId="1" xfId="2" applyFont="1" applyFill="1" applyBorder="1" applyAlignment="1">
      <alignment wrapText="1"/>
    </xf>
    <xf numFmtId="4" fontId="3" fillId="6" borderId="2" xfId="2" applyNumberFormat="1" applyFont="1" applyFill="1" applyBorder="1" applyAlignment="1">
      <alignment horizontal="center"/>
    </xf>
    <xf numFmtId="0" fontId="3" fillId="6" borderId="3" xfId="2" applyFont="1" applyFill="1" applyBorder="1"/>
    <xf numFmtId="0" fontId="4" fillId="0" borderId="4" xfId="0" applyFont="1" applyBorder="1" applyAlignment="1">
      <alignment wrapText="1"/>
    </xf>
    <xf numFmtId="4" fontId="0" fillId="0" borderId="6" xfId="0" applyNumberFormat="1" applyBorder="1" applyAlignment="1">
      <alignment horizontal="center"/>
    </xf>
    <xf numFmtId="4" fontId="0" fillId="0" borderId="9" xfId="0" applyNumberFormat="1" applyBorder="1" applyAlignment="1">
      <alignment horizontal="center"/>
    </xf>
    <xf numFmtId="0" fontId="3" fillId="7" borderId="0" xfId="2" applyFont="1" applyFill="1" applyAlignment="1">
      <alignment wrapText="1"/>
    </xf>
    <xf numFmtId="0" fontId="3" fillId="6" borderId="1" xfId="0" applyFont="1" applyFill="1" applyBorder="1" applyAlignment="1">
      <alignment wrapText="1"/>
    </xf>
    <xf numFmtId="0" fontId="2" fillId="6" borderId="3" xfId="0" applyFont="1" applyFill="1" applyBorder="1"/>
    <xf numFmtId="0" fontId="3" fillId="6" borderId="4" xfId="0" applyFont="1" applyFill="1" applyBorder="1" applyAlignment="1">
      <alignment wrapText="1"/>
    </xf>
    <xf numFmtId="4" fontId="2" fillId="5" borderId="5" xfId="5" applyNumberFormat="1" applyBorder="1" applyAlignment="1">
      <alignment horizontal="center"/>
    </xf>
    <xf numFmtId="0" fontId="5" fillId="7" borderId="7" xfId="5" applyFont="1" applyFill="1" applyBorder="1" applyAlignment="1">
      <alignment wrapText="1"/>
    </xf>
    <xf numFmtId="4" fontId="3" fillId="8" borderId="8" xfId="6" applyNumberFormat="1" applyFont="1" applyBorder="1" applyAlignment="1">
      <alignment horizontal="center"/>
    </xf>
    <xf numFmtId="0" fontId="1" fillId="4" borderId="0" xfId="4" applyAlignment="1">
      <alignment wrapText="1"/>
    </xf>
    <xf numFmtId="0" fontId="2" fillId="5" borderId="0" xfId="5" applyAlignment="1">
      <alignment wrapText="1"/>
    </xf>
    <xf numFmtId="0" fontId="2" fillId="8" borderId="0" xfId="6" applyAlignment="1">
      <alignment wrapText="1"/>
    </xf>
    <xf numFmtId="0" fontId="6" fillId="6" borderId="0" xfId="0" applyFont="1" applyFill="1" applyAlignment="1">
      <alignment wrapText="1"/>
    </xf>
    <xf numFmtId="0" fontId="3" fillId="6" borderId="7" xfId="5" applyFont="1" applyFill="1" applyBorder="1" applyAlignment="1">
      <alignment wrapText="1"/>
    </xf>
    <xf numFmtId="4" fontId="3" fillId="6" borderId="5" xfId="0" applyNumberFormat="1" applyFont="1" applyFill="1" applyBorder="1" applyAlignment="1">
      <alignment horizontal="center"/>
    </xf>
    <xf numFmtId="4" fontId="3" fillId="6" borderId="6" xfId="0" applyNumberFormat="1" applyFont="1" applyFill="1" applyBorder="1" applyAlignment="1">
      <alignment horizontal="center"/>
    </xf>
    <xf numFmtId="4" fontId="3" fillId="6" borderId="8" xfId="5" applyNumberFormat="1" applyFont="1" applyFill="1" applyBorder="1" applyAlignment="1">
      <alignment horizontal="center"/>
    </xf>
    <xf numFmtId="4" fontId="3" fillId="6" borderId="9" xfId="5" applyNumberFormat="1" applyFont="1" applyFill="1" applyBorder="1" applyAlignment="1">
      <alignment horizontal="center"/>
    </xf>
    <xf numFmtId="0" fontId="3" fillId="6" borderId="0" xfId="0" applyFont="1" applyFill="1" applyAlignment="1">
      <alignment horizontal="right" wrapText="1"/>
    </xf>
    <xf numFmtId="4" fontId="1" fillId="7" borderId="5" xfId="3" applyNumberFormat="1" applyFill="1" applyBorder="1" applyAlignment="1">
      <alignment horizontal="center"/>
    </xf>
    <xf numFmtId="0" fontId="4" fillId="0" borderId="6" xfId="0" applyFont="1" applyBorder="1" applyAlignment="1">
      <alignment wrapText="1"/>
    </xf>
    <xf numFmtId="0" fontId="2" fillId="6" borderId="10" xfId="0" applyFont="1" applyFill="1" applyBorder="1" applyAlignment="1">
      <alignment wrapText="1"/>
    </xf>
    <xf numFmtId="0" fontId="2" fillId="6" borderId="11" xfId="0" applyFont="1" applyFill="1" applyBorder="1" applyAlignment="1">
      <alignment horizontal="center"/>
    </xf>
    <xf numFmtId="0" fontId="2" fillId="6" borderId="12" xfId="0" applyFont="1" applyFill="1" applyBorder="1" applyAlignment="1">
      <alignment wrapText="1"/>
    </xf>
    <xf numFmtId="0" fontId="0" fillId="0" borderId="1" xfId="0" applyBorder="1" applyAlignment="1">
      <alignment wrapText="1"/>
    </xf>
    <xf numFmtId="4" fontId="2" fillId="5" borderId="2" xfId="5" applyNumberFormat="1" applyBorder="1" applyAlignment="1">
      <alignment horizontal="center"/>
    </xf>
    <xf numFmtId="0" fontId="0" fillId="0" borderId="3" xfId="0" applyBorder="1" applyAlignment="1">
      <alignment wrapText="1"/>
    </xf>
    <xf numFmtId="4" fontId="1" fillId="4" borderId="5" xfId="7" applyNumberFormat="1" applyFill="1" applyBorder="1" applyAlignment="1">
      <alignment horizontal="center"/>
    </xf>
    <xf numFmtId="0" fontId="8" fillId="0" borderId="7" xfId="8" applyFont="1" applyBorder="1" applyAlignment="1">
      <alignment wrapText="1"/>
    </xf>
    <xf numFmtId="4" fontId="8" fillId="0" borderId="8" xfId="8" applyNumberFormat="1" applyFont="1" applyBorder="1" applyAlignment="1">
      <alignment horizontal="center"/>
    </xf>
    <xf numFmtId="0" fontId="8" fillId="0" borderId="9" xfId="8" applyFont="1" applyBorder="1" applyAlignment="1">
      <alignment wrapText="1"/>
    </xf>
    <xf numFmtId="4" fontId="9" fillId="6" borderId="5" xfId="3" applyNumberFormat="1" applyFont="1" applyFill="1" applyBorder="1" applyAlignment="1">
      <alignment horizontal="center"/>
    </xf>
    <xf numFmtId="4" fontId="9" fillId="6" borderId="6" xfId="0" applyNumberFormat="1" applyFont="1" applyFill="1" applyBorder="1" applyAlignment="1">
      <alignment horizontal="center"/>
    </xf>
    <xf numFmtId="4" fontId="3" fillId="6" borderId="5" xfId="3" applyNumberFormat="1" applyFont="1" applyFill="1" applyBorder="1" applyAlignment="1">
      <alignment horizontal="center"/>
    </xf>
    <xf numFmtId="0" fontId="3" fillId="7" borderId="13" xfId="5" applyFont="1" applyFill="1" applyBorder="1" applyAlignment="1">
      <alignment wrapText="1"/>
    </xf>
    <xf numFmtId="4" fontId="3" fillId="7" borderId="14" xfId="5" applyNumberFormat="1" applyFont="1" applyFill="1" applyBorder="1" applyAlignment="1">
      <alignment horizontal="center"/>
    </xf>
    <xf numFmtId="4" fontId="3" fillId="7" borderId="15" xfId="5" applyNumberFormat="1" applyFont="1" applyFill="1" applyBorder="1" applyAlignment="1">
      <alignment horizontal="center"/>
    </xf>
    <xf numFmtId="0" fontId="10" fillId="6" borderId="0" xfId="0" applyFont="1" applyFill="1" applyAlignment="1">
      <alignment wrapText="1"/>
    </xf>
    <xf numFmtId="0" fontId="11" fillId="6" borderId="0" xfId="0" applyFont="1" applyFill="1" applyAlignment="1">
      <alignment horizontal="left"/>
    </xf>
    <xf numFmtId="2" fontId="0" fillId="0" borderId="0" xfId="0" applyNumberFormat="1" applyAlignment="1">
      <alignment horizontal="right" wrapText="1"/>
    </xf>
    <xf numFmtId="0" fontId="0" fillId="0" borderId="16" xfId="0" applyBorder="1" applyAlignment="1">
      <alignment horizontal="center"/>
    </xf>
    <xf numFmtId="0" fontId="0" fillId="0" borderId="0" xfId="0" applyAlignment="1">
      <alignment vertical="center" wrapText="1"/>
    </xf>
    <xf numFmtId="0" fontId="0" fillId="10" borderId="4" xfId="0" applyFill="1" applyBorder="1" applyAlignment="1" applyProtection="1">
      <alignment wrapText="1"/>
      <protection locked="0"/>
    </xf>
    <xf numFmtId="4" fontId="1" fillId="4" borderId="5" xfId="4" applyNumberFormat="1" applyBorder="1" applyAlignment="1" applyProtection="1">
      <alignment horizontal="center"/>
      <protection locked="0"/>
    </xf>
    <xf numFmtId="4" fontId="1" fillId="9" borderId="5" xfId="3" applyNumberFormat="1" applyFill="1" applyBorder="1" applyAlignment="1" applyProtection="1">
      <alignment horizontal="center"/>
      <protection locked="0"/>
    </xf>
  </cellXfs>
  <cellStyles count="9">
    <cellStyle name="40% - הדגשה3" xfId="3" builtinId="39"/>
    <cellStyle name="60% - הדגשה3" xfId="4" builtinId="40"/>
    <cellStyle name="Comma" xfId="7" builtinId="3"/>
    <cellStyle name="Normal" xfId="0" builtinId="0"/>
    <cellStyle name="Percent" xfId="1" builtinId="5"/>
    <cellStyle name="הדגשה2" xfId="6" builtinId="33"/>
    <cellStyle name="הדגשה3" xfId="2" builtinId="37"/>
    <cellStyle name="הדגשה6" xfId="5" builtinId="49"/>
    <cellStyle name="טקסט אזהרה" xfId="8"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rightToLeft="1" tabSelected="1" zoomScale="70" zoomScaleNormal="70" workbookViewId="0">
      <selection activeCell="E11" sqref="E11"/>
    </sheetView>
  </sheetViews>
  <sheetFormatPr defaultRowHeight="13.8" x14ac:dyDescent="0.25"/>
  <cols>
    <col min="1" max="1" width="8.59765625" customWidth="1"/>
    <col min="2" max="2" width="29.19921875" style="5" customWidth="1"/>
    <col min="3" max="3" width="28.5" style="2" bestFit="1" customWidth="1"/>
    <col min="4" max="4" width="18" customWidth="1"/>
    <col min="5" max="5" width="85.59765625" style="5" customWidth="1"/>
  </cols>
  <sheetData>
    <row r="1" spans="2:14" ht="61.5" customHeight="1" x14ac:dyDescent="0.4">
      <c r="B1" s="65"/>
      <c r="C1" s="3"/>
      <c r="D1" s="66" t="s">
        <v>35</v>
      </c>
      <c r="E1" s="46" t="s">
        <v>36</v>
      </c>
      <c r="F1" s="1"/>
      <c r="G1" s="1"/>
      <c r="H1" s="1"/>
      <c r="I1" s="1"/>
      <c r="J1" s="1"/>
      <c r="K1" s="1"/>
      <c r="L1" s="1"/>
      <c r="M1" s="1"/>
      <c r="N1" s="1"/>
    </row>
    <row r="3" spans="2:14" ht="14.4" thickBot="1" x14ac:dyDescent="0.3">
      <c r="B3" s="9" t="s">
        <v>21</v>
      </c>
      <c r="C3" s="8"/>
      <c r="D3" s="7"/>
      <c r="E3" s="9"/>
    </row>
    <row r="4" spans="2:14" ht="14.4" thickTop="1" x14ac:dyDescent="0.25">
      <c r="B4" s="10" t="s">
        <v>0</v>
      </c>
      <c r="C4" s="11" t="s">
        <v>1</v>
      </c>
      <c r="D4" s="12" t="s">
        <v>2</v>
      </c>
      <c r="E4" s="13" t="s">
        <v>4</v>
      </c>
    </row>
    <row r="5" spans="2:14" ht="27.6" x14ac:dyDescent="0.25">
      <c r="B5" s="14" t="s">
        <v>3</v>
      </c>
      <c r="C5" s="34">
        <v>41</v>
      </c>
      <c r="D5" s="16"/>
      <c r="E5" s="17" t="s">
        <v>38</v>
      </c>
    </row>
    <row r="6" spans="2:14" x14ac:dyDescent="0.25">
      <c r="B6" s="14" t="s">
        <v>5</v>
      </c>
      <c r="C6" s="18">
        <f>C5*D6</f>
        <v>1.8941999999999999</v>
      </c>
      <c r="D6" s="19">
        <v>4.6199999999999998E-2</v>
      </c>
      <c r="E6" s="17"/>
    </row>
    <row r="7" spans="2:14" x14ac:dyDescent="0.25">
      <c r="B7" s="14" t="s">
        <v>6</v>
      </c>
      <c r="C7" s="18">
        <f>D7*C5</f>
        <v>1.4185999999999999</v>
      </c>
      <c r="D7" s="19">
        <v>3.4599999999999999E-2</v>
      </c>
      <c r="E7" s="17"/>
    </row>
    <row r="8" spans="2:14" x14ac:dyDescent="0.25">
      <c r="B8" s="14" t="s">
        <v>7</v>
      </c>
      <c r="C8" s="18">
        <v>1.57</v>
      </c>
      <c r="D8" s="16" t="s">
        <v>8</v>
      </c>
      <c r="E8" s="17" t="s">
        <v>9</v>
      </c>
    </row>
    <row r="9" spans="2:14" x14ac:dyDescent="0.25">
      <c r="B9" s="14" t="s">
        <v>10</v>
      </c>
      <c r="C9" s="18">
        <f>D9*(C5+C8+C6+C7)</f>
        <v>3.4412099999999994</v>
      </c>
      <c r="D9" s="19">
        <v>7.4999999999999997E-2</v>
      </c>
      <c r="E9" s="17" t="s">
        <v>11</v>
      </c>
    </row>
    <row r="10" spans="2:14" ht="27.6" x14ac:dyDescent="0.25">
      <c r="B10" s="14" t="s">
        <v>12</v>
      </c>
      <c r="C10" s="18">
        <f>D10*(C5+C6+C7+C8)</f>
        <v>3.8220372399999998</v>
      </c>
      <c r="D10" s="19">
        <v>8.3299999999999999E-2</v>
      </c>
      <c r="E10" s="17" t="s">
        <v>13</v>
      </c>
    </row>
    <row r="11" spans="2:14" x14ac:dyDescent="0.25">
      <c r="B11" s="14" t="s">
        <v>14</v>
      </c>
      <c r="C11" s="18">
        <f>D11*(C5+C6+C7+C8)</f>
        <v>1.6288393999999997</v>
      </c>
      <c r="D11" s="19">
        <v>3.5499999999999997E-2</v>
      </c>
      <c r="E11" s="17" t="s">
        <v>16</v>
      </c>
    </row>
    <row r="12" spans="2:14" x14ac:dyDescent="0.25">
      <c r="B12" s="14" t="s">
        <v>15</v>
      </c>
      <c r="C12" s="18">
        <f>D12*(C5+C6+C7+C8)</f>
        <v>3.4412099999999994</v>
      </c>
      <c r="D12" s="19">
        <v>7.4999999999999997E-2</v>
      </c>
      <c r="E12" s="17"/>
    </row>
    <row r="13" spans="2:14" x14ac:dyDescent="0.25">
      <c r="B13" s="14" t="s">
        <v>17</v>
      </c>
      <c r="C13" s="18">
        <f>SUM(C6:C12)</f>
        <v>17.21609664</v>
      </c>
      <c r="D13" s="16"/>
      <c r="E13" s="17"/>
    </row>
    <row r="14" spans="2:14" ht="27.6" x14ac:dyDescent="0.25">
      <c r="B14" s="14" t="s">
        <v>18</v>
      </c>
      <c r="C14" s="18">
        <f>C5+C13</f>
        <v>58.216096640000004</v>
      </c>
      <c r="D14" s="16"/>
      <c r="E14" s="17"/>
    </row>
    <row r="15" spans="2:14" ht="27.6" x14ac:dyDescent="0.25">
      <c r="B15" s="14" t="s">
        <v>19</v>
      </c>
      <c r="C15" s="34">
        <v>72408</v>
      </c>
      <c r="D15" s="16"/>
      <c r="E15" s="48"/>
    </row>
    <row r="16" spans="2:14" ht="14.4" hidden="1" thickBot="1" x14ac:dyDescent="0.3">
      <c r="B16" s="20" t="s">
        <v>20</v>
      </c>
      <c r="C16" s="21">
        <f>C15*C14</f>
        <v>4215311.1255091205</v>
      </c>
      <c r="D16" s="22"/>
      <c r="E16" s="23"/>
    </row>
    <row r="17" spans="1:5" ht="14.4" thickBot="1" x14ac:dyDescent="0.3">
      <c r="C17" s="4"/>
    </row>
    <row r="18" spans="1:5" ht="14.4" thickTop="1" x14ac:dyDescent="0.25">
      <c r="B18" s="24" t="s">
        <v>22</v>
      </c>
      <c r="C18" s="25" t="s">
        <v>24</v>
      </c>
      <c r="D18" s="26" t="s">
        <v>25</v>
      </c>
      <c r="E18" s="30"/>
    </row>
    <row r="19" spans="1:5" x14ac:dyDescent="0.25">
      <c r="B19" s="27" t="s">
        <v>47</v>
      </c>
      <c r="C19" s="47">
        <f>D19/C15</f>
        <v>0</v>
      </c>
      <c r="D19" s="28">
        <f>C45</f>
        <v>0</v>
      </c>
      <c r="E19" s="30"/>
    </row>
    <row r="20" spans="1:5" x14ac:dyDescent="0.25">
      <c r="B20" s="27" t="s">
        <v>26</v>
      </c>
      <c r="C20" s="47">
        <f>D20/C15</f>
        <v>0</v>
      </c>
      <c r="D20" s="28">
        <f>C59</f>
        <v>0</v>
      </c>
    </row>
    <row r="21" spans="1:5" x14ac:dyDescent="0.25">
      <c r="B21" s="27" t="s">
        <v>27</v>
      </c>
      <c r="C21" s="72">
        <v>0</v>
      </c>
      <c r="D21" s="28">
        <f>C21*$C$15</f>
        <v>0</v>
      </c>
    </row>
    <row r="22" spans="1:5" x14ac:dyDescent="0.25">
      <c r="B22" s="33" t="s">
        <v>46</v>
      </c>
      <c r="C22" s="61">
        <f>SUM(C19:C21)</f>
        <v>0</v>
      </c>
      <c r="D22" s="60">
        <f>SUM(D19:D21)</f>
        <v>0</v>
      </c>
    </row>
    <row r="23" spans="1:5" x14ac:dyDescent="0.25">
      <c r="B23" s="27"/>
      <c r="C23" s="47"/>
      <c r="D23" s="28"/>
    </row>
    <row r="24" spans="1:5" x14ac:dyDescent="0.25">
      <c r="B24" s="33" t="s">
        <v>50</v>
      </c>
      <c r="C24" s="59"/>
      <c r="D24" s="60"/>
    </row>
    <row r="25" spans="1:5" x14ac:dyDescent="0.25">
      <c r="B25" s="27" t="s">
        <v>51</v>
      </c>
      <c r="C25" s="15">
        <f>C14</f>
        <v>58.216096640000004</v>
      </c>
      <c r="D25" s="28">
        <f>C25*$C$15</f>
        <v>4215311.1255091205</v>
      </c>
    </row>
    <row r="26" spans="1:5" x14ac:dyDescent="0.25">
      <c r="B26" s="27" t="s">
        <v>52</v>
      </c>
      <c r="C26" s="15">
        <f>D22/C15</f>
        <v>0</v>
      </c>
      <c r="D26" s="28">
        <f t="shared" ref="D26:D27" si="0">C26*$C$15</f>
        <v>0</v>
      </c>
    </row>
    <row r="27" spans="1:5" x14ac:dyDescent="0.25">
      <c r="B27" s="27" t="s">
        <v>41</v>
      </c>
      <c r="C27" s="15">
        <f>C25+C26</f>
        <v>58.216096640000004</v>
      </c>
      <c r="D27" s="28">
        <f t="shared" si="0"/>
        <v>4215311.1255091205</v>
      </c>
    </row>
    <row r="28" spans="1:5" x14ac:dyDescent="0.25">
      <c r="B28" s="14" t="s">
        <v>23</v>
      </c>
      <c r="C28" s="18">
        <f>0.17*C27</f>
        <v>9.8967364288000006</v>
      </c>
      <c r="D28" s="18">
        <f>0.17*D27</f>
        <v>716602.89133655059</v>
      </c>
    </row>
    <row r="29" spans="1:5" ht="56.4" customHeight="1" thickBot="1" x14ac:dyDescent="0.3">
      <c r="A29" s="67" t="s">
        <v>57</v>
      </c>
      <c r="B29" s="35" t="s">
        <v>53</v>
      </c>
      <c r="C29" s="36">
        <f>C27+C28</f>
        <v>68.112833068800001</v>
      </c>
      <c r="D29" s="29">
        <f>SUM(D27:D28)</f>
        <v>4931914.0168456715</v>
      </c>
    </row>
    <row r="30" spans="1:5" ht="15" thickTop="1" thickBot="1" x14ac:dyDescent="0.3">
      <c r="A30" s="67"/>
    </row>
    <row r="31" spans="1:5" ht="31.2" customHeight="1" thickBot="1" x14ac:dyDescent="0.3">
      <c r="A31" s="67" t="s">
        <v>56</v>
      </c>
      <c r="B31" s="5" t="s">
        <v>59</v>
      </c>
      <c r="C31" s="68"/>
      <c r="E31" s="69" t="s">
        <v>58</v>
      </c>
    </row>
    <row r="32" spans="1:5" ht="14.4" thickBot="1" x14ac:dyDescent="0.3">
      <c r="A32" s="67"/>
    </row>
    <row r="33" spans="2:5" ht="28.2" thickTop="1" x14ac:dyDescent="0.25">
      <c r="B33" s="31" t="s">
        <v>49</v>
      </c>
      <c r="C33" s="11"/>
      <c r="D33" s="32"/>
      <c r="E33" s="5" t="s">
        <v>55</v>
      </c>
    </row>
    <row r="34" spans="2:5" x14ac:dyDescent="0.25">
      <c r="B34" s="33" t="s">
        <v>28</v>
      </c>
      <c r="C34" s="42" t="s">
        <v>37</v>
      </c>
      <c r="D34" s="43" t="s">
        <v>29</v>
      </c>
    </row>
    <row r="35" spans="2:5" x14ac:dyDescent="0.25">
      <c r="B35" s="70"/>
      <c r="C35" s="71">
        <v>0</v>
      </c>
      <c r="D35" s="28">
        <f>C35/$C$15</f>
        <v>0</v>
      </c>
    </row>
    <row r="36" spans="2:5" x14ac:dyDescent="0.25">
      <c r="B36" s="70"/>
      <c r="C36" s="71">
        <v>0</v>
      </c>
      <c r="D36" s="28">
        <f t="shared" ref="D36:D44" si="1">C36/$C$15</f>
        <v>0</v>
      </c>
    </row>
    <row r="37" spans="2:5" x14ac:dyDescent="0.25">
      <c r="B37" s="70"/>
      <c r="C37" s="71">
        <v>0</v>
      </c>
      <c r="D37" s="28">
        <f t="shared" si="1"/>
        <v>0</v>
      </c>
    </row>
    <row r="38" spans="2:5" x14ac:dyDescent="0.25">
      <c r="B38" s="70"/>
      <c r="C38" s="71">
        <v>0</v>
      </c>
      <c r="D38" s="28">
        <f t="shared" si="1"/>
        <v>0</v>
      </c>
    </row>
    <row r="39" spans="2:5" x14ac:dyDescent="0.25">
      <c r="B39" s="70"/>
      <c r="C39" s="71">
        <v>0</v>
      </c>
      <c r="D39" s="28">
        <f t="shared" si="1"/>
        <v>0</v>
      </c>
    </row>
    <row r="40" spans="2:5" x14ac:dyDescent="0.25">
      <c r="B40" s="70"/>
      <c r="C40" s="71">
        <v>0</v>
      </c>
      <c r="D40" s="28">
        <f t="shared" si="1"/>
        <v>0</v>
      </c>
    </row>
    <row r="41" spans="2:5" x14ac:dyDescent="0.25">
      <c r="B41" s="70"/>
      <c r="C41" s="71">
        <v>0</v>
      </c>
      <c r="D41" s="28">
        <f t="shared" si="1"/>
        <v>0</v>
      </c>
    </row>
    <row r="42" spans="2:5" x14ac:dyDescent="0.25">
      <c r="B42" s="70"/>
      <c r="C42" s="71">
        <v>0</v>
      </c>
      <c r="D42" s="28">
        <f t="shared" si="1"/>
        <v>0</v>
      </c>
    </row>
    <row r="43" spans="2:5" x14ac:dyDescent="0.25">
      <c r="B43" s="70"/>
      <c r="C43" s="71">
        <v>0</v>
      </c>
      <c r="D43" s="28">
        <f t="shared" si="1"/>
        <v>0</v>
      </c>
    </row>
    <row r="44" spans="2:5" x14ac:dyDescent="0.25">
      <c r="B44" s="70"/>
      <c r="C44" s="71">
        <v>0</v>
      </c>
      <c r="D44" s="28">
        <f t="shared" si="1"/>
        <v>0</v>
      </c>
    </row>
    <row r="45" spans="2:5" ht="14.4" thickBot="1" x14ac:dyDescent="0.3">
      <c r="B45" s="41" t="s">
        <v>25</v>
      </c>
      <c r="C45" s="44">
        <f>SUM(C35:C44)</f>
        <v>0</v>
      </c>
      <c r="D45" s="45">
        <f>SUM(D35:D44)</f>
        <v>0</v>
      </c>
    </row>
    <row r="46" spans="2:5" ht="15" thickTop="1" thickBot="1" x14ac:dyDescent="0.3">
      <c r="B46" s="62"/>
      <c r="C46" s="63"/>
      <c r="D46" s="64"/>
    </row>
    <row r="47" spans="2:5" ht="28.2" thickTop="1" x14ac:dyDescent="0.25">
      <c r="B47" s="31" t="s">
        <v>48</v>
      </c>
      <c r="C47" s="11"/>
      <c r="D47" s="32"/>
      <c r="E47" s="5" t="s">
        <v>54</v>
      </c>
    </row>
    <row r="48" spans="2:5" x14ac:dyDescent="0.25">
      <c r="B48" s="33" t="s">
        <v>28</v>
      </c>
      <c r="C48" s="42" t="s">
        <v>37</v>
      </c>
      <c r="D48" s="43" t="s">
        <v>29</v>
      </c>
    </row>
    <row r="49" spans="2:4" x14ac:dyDescent="0.25">
      <c r="B49" s="70"/>
      <c r="C49" s="71">
        <v>0</v>
      </c>
      <c r="D49" s="28">
        <f>C49/$C$15</f>
        <v>0</v>
      </c>
    </row>
    <row r="50" spans="2:4" x14ac:dyDescent="0.25">
      <c r="B50" s="70"/>
      <c r="C50" s="71">
        <v>0</v>
      </c>
      <c r="D50" s="28">
        <f t="shared" ref="D50:D58" si="2">C50/$C$15</f>
        <v>0</v>
      </c>
    </row>
    <row r="51" spans="2:4" x14ac:dyDescent="0.25">
      <c r="B51" s="70"/>
      <c r="C51" s="71">
        <v>0</v>
      </c>
      <c r="D51" s="28">
        <f t="shared" si="2"/>
        <v>0</v>
      </c>
    </row>
    <row r="52" spans="2:4" x14ac:dyDescent="0.25">
      <c r="B52" s="70"/>
      <c r="C52" s="71">
        <v>0</v>
      </c>
      <c r="D52" s="28">
        <f t="shared" si="2"/>
        <v>0</v>
      </c>
    </row>
    <row r="53" spans="2:4" x14ac:dyDescent="0.25">
      <c r="B53" s="70"/>
      <c r="C53" s="71">
        <v>0</v>
      </c>
      <c r="D53" s="28">
        <f t="shared" si="2"/>
        <v>0</v>
      </c>
    </row>
    <row r="54" spans="2:4" x14ac:dyDescent="0.25">
      <c r="B54" s="70"/>
      <c r="C54" s="71">
        <v>0</v>
      </c>
      <c r="D54" s="28">
        <f t="shared" si="2"/>
        <v>0</v>
      </c>
    </row>
    <row r="55" spans="2:4" x14ac:dyDescent="0.25">
      <c r="B55" s="70"/>
      <c r="C55" s="71">
        <v>0</v>
      </c>
      <c r="D55" s="28">
        <f t="shared" si="2"/>
        <v>0</v>
      </c>
    </row>
    <row r="56" spans="2:4" x14ac:dyDescent="0.25">
      <c r="B56" s="70"/>
      <c r="C56" s="71">
        <v>0</v>
      </c>
      <c r="D56" s="28">
        <f t="shared" si="2"/>
        <v>0</v>
      </c>
    </row>
    <row r="57" spans="2:4" x14ac:dyDescent="0.25">
      <c r="B57" s="70"/>
      <c r="C57" s="71">
        <v>0</v>
      </c>
      <c r="D57" s="28">
        <f t="shared" si="2"/>
        <v>0</v>
      </c>
    </row>
    <row r="58" spans="2:4" x14ac:dyDescent="0.25">
      <c r="B58" s="70"/>
      <c r="C58" s="71">
        <v>0</v>
      </c>
      <c r="D58" s="28">
        <f t="shared" si="2"/>
        <v>0</v>
      </c>
    </row>
    <row r="59" spans="2:4" ht="14.4" thickBot="1" x14ac:dyDescent="0.3">
      <c r="B59" s="41" t="s">
        <v>25</v>
      </c>
      <c r="C59" s="44">
        <f>SUM(C49:C58)</f>
        <v>0</v>
      </c>
      <c r="D59" s="45">
        <f>SUM(D49:D58)</f>
        <v>0</v>
      </c>
    </row>
    <row r="60" spans="2:4" ht="14.4" thickTop="1" x14ac:dyDescent="0.25"/>
    <row r="61" spans="2:4" x14ac:dyDescent="0.25">
      <c r="B61" s="40" t="s">
        <v>30</v>
      </c>
    </row>
    <row r="62" spans="2:4" x14ac:dyDescent="0.25">
      <c r="B62" s="37" t="s">
        <v>31</v>
      </c>
    </row>
    <row r="63" spans="2:4" x14ac:dyDescent="0.25">
      <c r="B63" s="38" t="s">
        <v>32</v>
      </c>
    </row>
    <row r="64" spans="2:4" x14ac:dyDescent="0.25">
      <c r="B64" s="39" t="s">
        <v>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rightToLeft="1" workbookViewId="0">
      <selection activeCell="G19" sqref="G19"/>
    </sheetView>
  </sheetViews>
  <sheetFormatPr defaultRowHeight="13.8" x14ac:dyDescent="0.25"/>
  <cols>
    <col min="6" max="6" width="17.3984375" customWidth="1"/>
  </cols>
  <sheetData>
    <row r="1" spans="1:10" x14ac:dyDescent="0.25">
      <c r="A1">
        <v>0.4</v>
      </c>
    </row>
    <row r="2" spans="1:10" x14ac:dyDescent="0.25">
      <c r="A2">
        <f>0.6*0.97</f>
        <v>0.58199999999999996</v>
      </c>
    </row>
    <row r="3" spans="1:10" x14ac:dyDescent="0.25">
      <c r="A3">
        <f>0.6*0.03</f>
        <v>1.7999999999999999E-2</v>
      </c>
    </row>
    <row r="4" spans="1:10" x14ac:dyDescent="0.25">
      <c r="E4">
        <v>100000</v>
      </c>
      <c r="F4">
        <v>10000</v>
      </c>
      <c r="G4">
        <f>+E5/E5</f>
        <v>1</v>
      </c>
      <c r="H4">
        <f>+F4/F4</f>
        <v>1</v>
      </c>
      <c r="I4">
        <f>+H4*100</f>
        <v>100</v>
      </c>
      <c r="J4">
        <f>0.03*I4</f>
        <v>3</v>
      </c>
    </row>
    <row r="5" spans="1:10" x14ac:dyDescent="0.25">
      <c r="E5">
        <v>10000</v>
      </c>
      <c r="F5">
        <v>19000</v>
      </c>
      <c r="G5">
        <f>+E5/E6</f>
        <v>0.5</v>
      </c>
      <c r="H5">
        <f>+F4/F5</f>
        <v>0.52631578947368418</v>
      </c>
      <c r="I5">
        <f t="shared" ref="I5:I6" si="0">+H5*100</f>
        <v>52.631578947368418</v>
      </c>
      <c r="J5">
        <f t="shared" ref="J5:J6" si="1">0.03*I5</f>
        <v>1.5789473684210524</v>
      </c>
    </row>
    <row r="6" spans="1:10" x14ac:dyDescent="0.25">
      <c r="E6">
        <v>20000</v>
      </c>
      <c r="F6">
        <v>10000000</v>
      </c>
      <c r="G6">
        <f>+E6/E4</f>
        <v>0.2</v>
      </c>
      <c r="H6">
        <f>+F4/F6</f>
        <v>1E-3</v>
      </c>
      <c r="I6">
        <f t="shared" si="0"/>
        <v>0.1</v>
      </c>
      <c r="J6">
        <f t="shared" si="1"/>
        <v>3.0000000000000001E-3</v>
      </c>
    </row>
    <row r="18" spans="7:7" x14ac:dyDescent="0.25">
      <c r="G18">
        <f>600*12</f>
        <v>7200</v>
      </c>
    </row>
    <row r="19" spans="7:7" x14ac:dyDescent="0.25">
      <c r="G19">
        <f>0.03*G18</f>
        <v>216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rightToLeft="1" workbookViewId="0">
      <selection activeCell="B7" sqref="B7"/>
    </sheetView>
  </sheetViews>
  <sheetFormatPr defaultRowHeight="13.8" x14ac:dyDescent="0.25"/>
  <cols>
    <col min="1" max="1" width="29.19921875" style="5" customWidth="1"/>
    <col min="2" max="2" width="28.5" style="2" bestFit="1" customWidth="1"/>
    <col min="3" max="3" width="85.59765625" style="5" customWidth="1"/>
  </cols>
  <sheetData>
    <row r="1" spans="1:12" ht="40.200000000000003" customHeight="1" x14ac:dyDescent="0.25">
      <c r="A1" s="6" t="s">
        <v>45</v>
      </c>
      <c r="B1" s="3" t="s">
        <v>34</v>
      </c>
      <c r="C1" s="46" t="s">
        <v>36</v>
      </c>
      <c r="D1" s="1"/>
      <c r="E1" s="1"/>
      <c r="F1" s="1"/>
      <c r="G1" s="1"/>
      <c r="H1" s="1"/>
      <c r="I1" s="1"/>
      <c r="J1" s="1"/>
      <c r="K1" s="1"/>
      <c r="L1" s="1"/>
    </row>
    <row r="3" spans="1:12" ht="14.4" thickBot="1" x14ac:dyDescent="0.3">
      <c r="A3" s="9" t="s">
        <v>21</v>
      </c>
      <c r="B3" s="8"/>
      <c r="C3" s="9"/>
    </row>
    <row r="4" spans="1:12" ht="15" thickTop="1" thickBot="1" x14ac:dyDescent="0.3">
      <c r="A4" s="49" t="s">
        <v>0</v>
      </c>
      <c r="B4" s="50" t="s">
        <v>1</v>
      </c>
      <c r="C4" s="51" t="s">
        <v>4</v>
      </c>
    </row>
    <row r="5" spans="1:12" ht="28.2" thickTop="1" x14ac:dyDescent="0.25">
      <c r="A5" s="52" t="s">
        <v>39</v>
      </c>
      <c r="B5" s="53">
        <v>40</v>
      </c>
      <c r="C5" s="54" t="s">
        <v>38</v>
      </c>
    </row>
    <row r="6" spans="1:12" ht="27.6" x14ac:dyDescent="0.25">
      <c r="A6" s="14" t="s">
        <v>40</v>
      </c>
      <c r="B6" s="55">
        <v>0</v>
      </c>
      <c r="C6" s="17" t="s">
        <v>44</v>
      </c>
    </row>
    <row r="7" spans="1:12" x14ac:dyDescent="0.25">
      <c r="A7" s="14" t="s">
        <v>41</v>
      </c>
      <c r="B7" s="18">
        <f>SUM(B5:B6)</f>
        <v>40</v>
      </c>
      <c r="C7" s="17"/>
    </row>
    <row r="8" spans="1:12" ht="14.4" thickBot="1" x14ac:dyDescent="0.3">
      <c r="A8" s="56" t="s">
        <v>42</v>
      </c>
      <c r="B8" s="57">
        <f>B7*1.17</f>
        <v>46.8</v>
      </c>
      <c r="C8" s="58" t="s">
        <v>43</v>
      </c>
    </row>
    <row r="9" spans="1:12" ht="14.4" thickTop="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טופס הצעת מחיר</vt:lpstr>
      <vt:lpstr>גיליון1</vt:lpstr>
      <vt:lpstr>חלופה 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ערן הורן</dc:creator>
  <cp:lastModifiedBy>ציון דדון</cp:lastModifiedBy>
  <cp:lastPrinted>2022-04-12T10:24:32Z</cp:lastPrinted>
  <dcterms:created xsi:type="dcterms:W3CDTF">2020-10-26T07:26:06Z</dcterms:created>
  <dcterms:modified xsi:type="dcterms:W3CDTF">2022-06-28T16:06:10Z</dcterms:modified>
</cp:coreProperties>
</file>